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ambar\Downloads\Proceso Kethy a Subir\Proceso2_CONCURSO CERRADO No. 001-2024\"/>
    </mc:Choice>
  </mc:AlternateContent>
  <xr:revisionPtr revIDLastSave="0" documentId="13_ncr:1_{431E876C-FCA5-4B45-A74C-309B183DECDB}" xr6:coauthVersionLast="47" xr6:coauthVersionMax="47" xr10:uidLastSave="{00000000-0000-0000-0000-000000000000}"/>
  <bookViews>
    <workbookView xWindow="-108" yWindow="-108" windowWidth="23256" windowHeight="12456" xr2:uid="{59972563-CD78-4F36-870A-06EB770F5D9A}"/>
  </bookViews>
  <sheets>
    <sheet name="Proyección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" i="2" l="1"/>
  <c r="L6" i="2"/>
  <c r="M6" i="2" s="1"/>
  <c r="N6" i="2" l="1"/>
  <c r="O6" i="2" s="1"/>
  <c r="P6" i="2" s="1"/>
  <c r="F51" i="2"/>
  <c r="G51" i="2"/>
  <c r="H51" i="2"/>
  <c r="G7" i="2" l="1"/>
  <c r="H7" i="2" s="1"/>
  <c r="G8" i="2"/>
  <c r="G9" i="2"/>
  <c r="G10" i="2"/>
  <c r="G11" i="2"/>
  <c r="G12" i="2"/>
  <c r="G13" i="2"/>
  <c r="G14" i="2"/>
  <c r="G15" i="2"/>
  <c r="G16" i="2"/>
  <c r="G17" i="2"/>
  <c r="H17" i="2" s="1"/>
  <c r="G18" i="2"/>
  <c r="H18" i="2" s="1"/>
  <c r="G19" i="2"/>
  <c r="H19" i="2" s="1"/>
  <c r="G20" i="2"/>
  <c r="G21" i="2"/>
  <c r="G22" i="2"/>
  <c r="G23" i="2"/>
  <c r="G24" i="2"/>
  <c r="G25" i="2"/>
  <c r="G26" i="2"/>
  <c r="G27" i="2"/>
  <c r="G28" i="2"/>
  <c r="G29" i="2"/>
  <c r="H29" i="2" s="1"/>
  <c r="G30" i="2"/>
  <c r="H30" i="2" s="1"/>
  <c r="G31" i="2"/>
  <c r="H31" i="2" s="1"/>
  <c r="G32" i="2"/>
  <c r="G33" i="2"/>
  <c r="G34" i="2"/>
  <c r="G35" i="2"/>
  <c r="G36" i="2"/>
  <c r="G37" i="2"/>
  <c r="G38" i="2"/>
  <c r="G39" i="2"/>
  <c r="G40" i="2"/>
  <c r="G41" i="2"/>
  <c r="H41" i="2" s="1"/>
  <c r="G42" i="2"/>
  <c r="H42" i="2" s="1"/>
  <c r="G43" i="2"/>
  <c r="H43" i="2" s="1"/>
  <c r="G44" i="2"/>
  <c r="G45" i="2"/>
  <c r="G46" i="2"/>
  <c r="G47" i="2"/>
  <c r="G48" i="2"/>
  <c r="G49" i="2"/>
  <c r="G50" i="2"/>
  <c r="H8" i="2"/>
  <c r="H9" i="2"/>
  <c r="H10" i="2"/>
  <c r="H11" i="2"/>
  <c r="H12" i="2"/>
  <c r="H13" i="2"/>
  <c r="H14" i="2"/>
  <c r="H15" i="2"/>
  <c r="H16" i="2"/>
  <c r="H20" i="2"/>
  <c r="H21" i="2"/>
  <c r="H22" i="2"/>
  <c r="H23" i="2"/>
  <c r="H24" i="2"/>
  <c r="H25" i="2"/>
  <c r="H26" i="2"/>
  <c r="H27" i="2"/>
  <c r="H28" i="2"/>
  <c r="H32" i="2"/>
  <c r="H33" i="2"/>
  <c r="H34" i="2"/>
  <c r="H35" i="2"/>
  <c r="H36" i="2"/>
  <c r="H37" i="2"/>
  <c r="H38" i="2"/>
  <c r="H39" i="2"/>
  <c r="H40" i="2"/>
  <c r="H44" i="2"/>
  <c r="H45" i="2"/>
  <c r="H46" i="2"/>
  <c r="H47" i="2"/>
  <c r="H48" i="2"/>
  <c r="H49" i="2"/>
  <c r="H50" i="2"/>
  <c r="B43" i="2"/>
  <c r="B44" i="2" s="1"/>
  <c r="B45" i="2" s="1"/>
  <c r="B46" i="2" s="1"/>
  <c r="B47" i="2" s="1"/>
  <c r="B48" i="2" s="1"/>
  <c r="B49" i="2" s="1"/>
  <c r="B50" i="2" s="1"/>
  <c r="G6" i="2" l="1"/>
  <c r="K60" i="2"/>
  <c r="L55" i="2" s="1"/>
  <c r="L2" i="2"/>
  <c r="M2" i="2" s="1"/>
  <c r="B7" i="2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L54" i="2" l="1"/>
  <c r="L59" i="2"/>
  <c r="L58" i="2"/>
  <c r="L57" i="2"/>
  <c r="L56" i="2"/>
  <c r="H6" i="2"/>
  <c r="L7" i="2" l="1"/>
  <c r="M7" i="2" l="1"/>
  <c r="L8" i="2"/>
  <c r="L10" i="2" s="1"/>
  <c r="L12" i="2" s="1"/>
  <c r="N7" i="2" l="1"/>
  <c r="M8" i="2"/>
  <c r="M10" i="2" s="1"/>
  <c r="M12" i="2" s="1"/>
  <c r="O7" i="2" l="1"/>
  <c r="N8" i="2"/>
  <c r="N10" i="2" s="1"/>
  <c r="N12" i="2" s="1"/>
  <c r="P7" i="2" l="1"/>
  <c r="P8" i="2" s="1"/>
  <c r="P10" i="2" s="1"/>
  <c r="P12" i="2" s="1"/>
  <c r="O8" i="2"/>
  <c r="O10" i="2" s="1"/>
  <c r="O12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Juan Carlos Oquendo</author>
  </authors>
  <commentList>
    <comment ref="K8" authorId="0" shapeId="0" xr:uid="{A86C1611-AE97-4C7F-9602-3E193D4A4049}">
      <text>
        <r>
          <rPr>
            <b/>
            <sz val="9"/>
            <color indexed="81"/>
            <rFont val="Tahoma"/>
            <family val="2"/>
          </rPr>
          <t>Juan Carlos Oquendo:</t>
        </r>
        <r>
          <rPr>
            <sz val="9"/>
            <color indexed="81"/>
            <rFont val="Tahoma"/>
            <family val="2"/>
          </rPr>
          <t xml:space="preserve">
septiembre a diciembre</t>
        </r>
      </text>
    </comment>
  </commentList>
</comments>
</file>

<file path=xl/sharedStrings.xml><?xml version="1.0" encoding="utf-8"?>
<sst xmlns="http://schemas.openxmlformats.org/spreadsheetml/2006/main" count="39" uniqueCount="39">
  <si>
    <t>TECNOLOGÍA LUMINARIAS</t>
  </si>
  <si>
    <t>PERDIDAS UNITARIAS (W)</t>
  </si>
  <si>
    <t>CANTIDAD LUMINARIAS A MAYO DE 2024</t>
  </si>
  <si>
    <t>POTENCIA INSTALADA TOTAL (kW)</t>
  </si>
  <si>
    <t>DEMANDA TOTAL DE ENERGÍA (KWh-MES) - NT1</t>
  </si>
  <si>
    <t>Sodio</t>
  </si>
  <si>
    <t>Metal Halide</t>
  </si>
  <si>
    <t>LED</t>
  </si>
  <si>
    <t>TOTALES</t>
  </si>
  <si>
    <t>ITEM</t>
  </si>
  <si>
    <t>POTENCIA (W)</t>
  </si>
  <si>
    <t xml:space="preserve">Nro Luminarias expansión </t>
  </si>
  <si>
    <t>Potencia (kW)</t>
  </si>
  <si>
    <t>Consumo de energía (kWh-mes)</t>
  </si>
  <si>
    <t>año 2025</t>
  </si>
  <si>
    <t>año 2026</t>
  </si>
  <si>
    <t>año 2027</t>
  </si>
  <si>
    <t>año 2028</t>
  </si>
  <si>
    <t>año 2029</t>
  </si>
  <si>
    <t>Nro Luminarias Instaladas</t>
  </si>
  <si>
    <t>DESCRIPCIÓN</t>
  </si>
  <si>
    <t>año 2024</t>
  </si>
  <si>
    <t>Demanda de Energía (kWh-mes)</t>
  </si>
  <si>
    <t>Demanda de Energía (kWh-año)</t>
  </si>
  <si>
    <t>Perdidas Referidas PR1,j</t>
  </si>
  <si>
    <t>Demanda de Energía NT2 (kWh-año)</t>
  </si>
  <si>
    <t>Precio kWh, a precios de mayo de 2024</t>
  </si>
  <si>
    <t>COSTO ENERGÍA PROYECTADO ANUAL EN PESOS CONSTANTES DE MAYO DE 2024</t>
  </si>
  <si>
    <t xml:space="preserve">Generación </t>
  </si>
  <si>
    <t>Comercialización</t>
  </si>
  <si>
    <t xml:space="preserve">Transmisión </t>
  </si>
  <si>
    <t>Perdidas</t>
  </si>
  <si>
    <t xml:space="preserve">Sistema de Distribución </t>
  </si>
  <si>
    <t>Restricciones</t>
  </si>
  <si>
    <t>TOTAL</t>
  </si>
  <si>
    <t xml:space="preserve">Descripción </t>
  </si>
  <si>
    <t>Precio</t>
  </si>
  <si>
    <t>Porcentaje</t>
  </si>
  <si>
    <t>LED 35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</si>
</sst>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&quot;$&quot;\ #,##0.00"/>
  </numFmts>
  <fonts count="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Geomanist Regular"/>
    </font>
    <font>
      <b/>
      <sz val="11"/>
      <name val="Geomanist Regula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65" fontId="5" fillId="0" borderId="0" xfId="1" applyNumberFormat="1" applyFont="1" applyAlignment="1">
      <alignment vertical="center" wrapText="1"/>
    </xf>
    <xf numFmtId="164" fontId="5" fillId="0" borderId="0" xfId="1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10" fontId="5" fillId="0" borderId="1" xfId="0" applyNumberFormat="1" applyFont="1" applyBorder="1" applyAlignment="1">
      <alignment vertical="center" wrapText="1"/>
    </xf>
    <xf numFmtId="165" fontId="5" fillId="0" borderId="1" xfId="1" applyNumberFormat="1" applyFont="1" applyBorder="1" applyAlignment="1">
      <alignment vertical="center" wrapText="1"/>
    </xf>
    <xf numFmtId="166" fontId="5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66" fontId="6" fillId="0" borderId="1" xfId="0" applyNumberFormat="1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9" fontId="5" fillId="0" borderId="1" xfId="2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165" fontId="6" fillId="2" borderId="1" xfId="1" applyNumberFormat="1" applyFont="1" applyFill="1" applyBorder="1" applyAlignment="1">
      <alignment horizontal="center" vertical="center" wrapText="1"/>
    </xf>
    <xf numFmtId="165" fontId="6" fillId="2" borderId="2" xfId="1" applyNumberFormat="1" applyFont="1" applyFill="1" applyBorder="1" applyAlignment="1">
      <alignment horizontal="center" vertical="center" wrapText="1"/>
    </xf>
    <xf numFmtId="165" fontId="6" fillId="2" borderId="4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164" fontId="5" fillId="0" borderId="1" xfId="1" applyFont="1" applyBorder="1" applyAlignment="1">
      <alignment horizontal="right" vertical="center" wrapText="1"/>
    </xf>
    <xf numFmtId="165" fontId="5" fillId="0" borderId="1" xfId="1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right" vertical="center" wrapText="1"/>
    </xf>
    <xf numFmtId="165" fontId="6" fillId="0" borderId="1" xfId="1" applyNumberFormat="1" applyFont="1" applyBorder="1" applyAlignment="1">
      <alignment horizontal="right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Proyección</a:t>
            </a:r>
            <a:r>
              <a:rPr lang="es-CO" baseline="0"/>
              <a:t> número de luminarias instaladas</a:t>
            </a:r>
            <a:endParaRPr lang="es-C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'Proyección '!$J$5</c:f>
              <c:strCache>
                <c:ptCount val="1"/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'Proyección '!$K$4:$P$4</c:f>
              <c:strCache>
                <c:ptCount val="6"/>
                <c:pt idx="0">
                  <c:v> año 2024 </c:v>
                </c:pt>
                <c:pt idx="1">
                  <c:v> año 2025 </c:v>
                </c:pt>
                <c:pt idx="2">
                  <c:v> año 2026 </c:v>
                </c:pt>
                <c:pt idx="3">
                  <c:v> año 2027 </c:v>
                </c:pt>
                <c:pt idx="4">
                  <c:v> año 2028 </c:v>
                </c:pt>
                <c:pt idx="5">
                  <c:v> año 2029 </c:v>
                </c:pt>
              </c:strCache>
            </c:strRef>
          </c:cat>
          <c:val>
            <c:numRef>
              <c:f>'Proyección '!$K$5:$P$5</c:f>
              <c:numCache>
                <c:formatCode>_-* #,##0_-;\-* #,##0_-;_-* "-"??_-;_-@_-</c:formatCode>
                <c:ptCount val="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0C-4B4A-B159-382B6ED0EDF3}"/>
            </c:ext>
          </c:extLst>
        </c:ser>
        <c:ser>
          <c:idx val="1"/>
          <c:order val="1"/>
          <c:tx>
            <c:strRef>
              <c:f>'Proyección '!$J$6</c:f>
              <c:strCache>
                <c:ptCount val="1"/>
                <c:pt idx="0">
                  <c:v>Nro Luminarias Instaladas</c:v>
                </c:pt>
              </c:strCache>
            </c:strRef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'Proyección '!$K$4:$P$4</c:f>
              <c:strCache>
                <c:ptCount val="6"/>
                <c:pt idx="0">
                  <c:v> año 2024 </c:v>
                </c:pt>
                <c:pt idx="1">
                  <c:v> año 2025 </c:v>
                </c:pt>
                <c:pt idx="2">
                  <c:v> año 2026 </c:v>
                </c:pt>
                <c:pt idx="3">
                  <c:v> año 2027 </c:v>
                </c:pt>
                <c:pt idx="4">
                  <c:v> año 2028 </c:v>
                </c:pt>
                <c:pt idx="5">
                  <c:v> año 2029 </c:v>
                </c:pt>
              </c:strCache>
            </c:strRef>
          </c:cat>
          <c:val>
            <c:numRef>
              <c:f>'Proyección '!$K$6:$P$6</c:f>
              <c:numCache>
                <c:formatCode>#,##0</c:formatCode>
                <c:ptCount val="6"/>
                <c:pt idx="1">
                  <c:v>2400</c:v>
                </c:pt>
                <c:pt idx="2">
                  <c:v>4800</c:v>
                </c:pt>
                <c:pt idx="3">
                  <c:v>7200</c:v>
                </c:pt>
                <c:pt idx="4">
                  <c:v>9600</c:v>
                </c:pt>
                <c:pt idx="5">
                  <c:v>12000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40C-4B4A-B159-382B6ED0ED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87301376"/>
        <c:axId val="887301736"/>
      </c:lineChart>
      <c:catAx>
        <c:axId val="887301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7301736"/>
        <c:crosses val="autoZero"/>
        <c:auto val="1"/>
        <c:lblAlgn val="ctr"/>
        <c:lblOffset val="100"/>
        <c:noMultiLvlLbl val="0"/>
      </c:catAx>
      <c:valAx>
        <c:axId val="887301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7301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6">
          <a:lumMod val="50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Proyección</a:t>
            </a:r>
            <a:r>
              <a:rPr lang="es-CO" baseline="0"/>
              <a:t> demanda de energía - NT2 </a:t>
            </a:r>
            <a:endParaRPr lang="es-C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660892388451444"/>
          <c:y val="0.17171296296296298"/>
          <c:w val="0.8172799650043745"/>
          <c:h val="0.6153546952464275"/>
        </c:manualLayout>
      </c:layout>
      <c:lineChart>
        <c:grouping val="standard"/>
        <c:varyColors val="0"/>
        <c:ser>
          <c:idx val="0"/>
          <c:order val="0"/>
          <c:tx>
            <c:strRef>
              <c:f>'Proyección '!$J$5</c:f>
              <c:strCache>
                <c:ptCount val="1"/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'Proyección '!$K$4:$P$4</c:f>
              <c:strCache>
                <c:ptCount val="6"/>
                <c:pt idx="0">
                  <c:v> año 2024 </c:v>
                </c:pt>
                <c:pt idx="1">
                  <c:v> año 2025 </c:v>
                </c:pt>
                <c:pt idx="2">
                  <c:v> año 2026 </c:v>
                </c:pt>
                <c:pt idx="3">
                  <c:v> año 2027 </c:v>
                </c:pt>
                <c:pt idx="4">
                  <c:v> año 2028 </c:v>
                </c:pt>
                <c:pt idx="5">
                  <c:v> año 2029 </c:v>
                </c:pt>
              </c:strCache>
            </c:strRef>
          </c:cat>
          <c:val>
            <c:numRef>
              <c:f>'Proyección '!$K$5:$P$5</c:f>
              <c:numCache>
                <c:formatCode>_-* #,##0_-;\-* #,##0_-;_-* "-"??_-;_-@_-</c:formatCode>
                <c:ptCount val="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7C-4BDF-8EEF-1C8C4695D25A}"/>
            </c:ext>
          </c:extLst>
        </c:ser>
        <c:ser>
          <c:idx val="1"/>
          <c:order val="1"/>
          <c:tx>
            <c:strRef>
              <c:f>'Proyección '!$J$10</c:f>
              <c:strCache>
                <c:ptCount val="1"/>
                <c:pt idx="0">
                  <c:v>Demanda de Energía NT2 (kWh-año)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'Proyección '!$K$4:$P$4</c:f>
              <c:strCache>
                <c:ptCount val="6"/>
                <c:pt idx="0">
                  <c:v> año 2024 </c:v>
                </c:pt>
                <c:pt idx="1">
                  <c:v> año 2025 </c:v>
                </c:pt>
                <c:pt idx="2">
                  <c:v> año 2026 </c:v>
                </c:pt>
                <c:pt idx="3">
                  <c:v> año 2027 </c:v>
                </c:pt>
                <c:pt idx="4">
                  <c:v> año 2028 </c:v>
                </c:pt>
                <c:pt idx="5">
                  <c:v> año 2029 </c:v>
                </c:pt>
              </c:strCache>
            </c:strRef>
          </c:cat>
          <c:val>
            <c:numRef>
              <c:f>'Proyección '!$K$10:$P$10</c:f>
              <c:numCache>
                <c:formatCode>_-* #,##0_-;\-* #,##0_-;_-* "-"??_-;_-@_-</c:formatCode>
                <c:ptCount val="6"/>
                <c:pt idx="1">
                  <c:v>414720</c:v>
                </c:pt>
                <c:pt idx="2">
                  <c:v>829440</c:v>
                </c:pt>
                <c:pt idx="3">
                  <c:v>1244160</c:v>
                </c:pt>
                <c:pt idx="4">
                  <c:v>1658880</c:v>
                </c:pt>
                <c:pt idx="5">
                  <c:v>2073600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7C-4BDF-8EEF-1C8C4695D2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60758192"/>
        <c:axId val="960758912"/>
      </c:lineChart>
      <c:catAx>
        <c:axId val="960758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0758912"/>
        <c:crosses val="autoZero"/>
        <c:auto val="1"/>
        <c:lblAlgn val="ctr"/>
        <c:lblOffset val="100"/>
        <c:noMultiLvlLbl val="0"/>
      </c:catAx>
      <c:valAx>
        <c:axId val="960758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0758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6">
          <a:lumMod val="50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1028700</xdr:colOff>
      <xdr:row>15</xdr:row>
      <xdr:rowOff>100012</xdr:rowOff>
    </xdr:from>
    <xdr:to>
      <xdr:col>12</xdr:col>
      <xdr:colOff>876300</xdr:colOff>
      <xdr:row>29</xdr:row>
      <xdr:rowOff>176212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D221A24-24A3-F2A0-5934-AA8B7187B49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1095375</xdr:colOff>
      <xdr:row>32</xdr:row>
      <xdr:rowOff>90487</xdr:rowOff>
    </xdr:from>
    <xdr:to>
      <xdr:col>12</xdr:col>
      <xdr:colOff>942975</xdr:colOff>
      <xdr:row>48</xdr:row>
      <xdr:rowOff>166687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67D51DF9-9D0C-6630-48E7-9A2C640DEC0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F5E06-BDF0-47E0-9719-A83A9341748C}">
  <dimension ref="B1:P65"/>
  <sheetViews>
    <sheetView tabSelected="1" topLeftCell="D1" zoomScale="85" zoomScaleNormal="85" workbookViewId="0">
      <selection activeCell="H12" sqref="H12"/>
    </sheetView>
  </sheetViews>
  <sheetFormatPr defaultColWidth="11.33203125" defaultRowHeight="13.8"/>
  <cols>
    <col min="1" max="1" width="11.33203125" style="2"/>
    <col min="2" max="2" width="11.44140625" style="1" bestFit="1" customWidth="1"/>
    <col min="3" max="3" width="23" style="2" customWidth="1"/>
    <col min="4" max="4" width="21.33203125" style="2" customWidth="1"/>
    <col min="5" max="6" width="19.109375" style="2" customWidth="1"/>
    <col min="7" max="7" width="19.6640625" style="3" customWidth="1"/>
    <col min="8" max="8" width="22.6640625" style="3" customWidth="1"/>
    <col min="9" max="9" width="11.33203125" style="2"/>
    <col min="10" max="10" width="30" style="2" bestFit="1" customWidth="1"/>
    <col min="11" max="14" width="20.77734375" style="2" bestFit="1" customWidth="1"/>
    <col min="15" max="16" width="19.33203125" style="2" bestFit="1" customWidth="1"/>
    <col min="17" max="16384" width="11.33203125" style="2"/>
  </cols>
  <sheetData>
    <row r="1" spans="2:16" ht="27.6">
      <c r="K1" s="2" t="s">
        <v>11</v>
      </c>
      <c r="L1" s="2" t="s">
        <v>12</v>
      </c>
      <c r="M1" s="2" t="s">
        <v>13</v>
      </c>
    </row>
    <row r="2" spans="2:16">
      <c r="J2" s="2" t="s">
        <v>38</v>
      </c>
      <c r="K2" s="3">
        <v>2400</v>
      </c>
      <c r="L2" s="2">
        <f>(K2*D25)/1000</f>
        <v>96</v>
      </c>
      <c r="M2" s="4">
        <f>+L2*12*30</f>
        <v>34560</v>
      </c>
    </row>
    <row r="4" spans="2:16" s="1" customFormat="1" ht="25.5" customHeight="1">
      <c r="B4" s="16" t="s">
        <v>9</v>
      </c>
      <c r="C4" s="16" t="s">
        <v>0</v>
      </c>
      <c r="D4" s="16" t="s">
        <v>10</v>
      </c>
      <c r="E4" s="16" t="s">
        <v>1</v>
      </c>
      <c r="F4" s="16" t="s">
        <v>2</v>
      </c>
      <c r="G4" s="17" t="s">
        <v>3</v>
      </c>
      <c r="H4" s="18" t="s">
        <v>4</v>
      </c>
      <c r="J4" s="17" t="s">
        <v>20</v>
      </c>
      <c r="K4" s="17" t="s">
        <v>21</v>
      </c>
      <c r="L4" s="17" t="s">
        <v>14</v>
      </c>
      <c r="M4" s="17" t="s">
        <v>15</v>
      </c>
      <c r="N4" s="17" t="s">
        <v>16</v>
      </c>
      <c r="O4" s="17" t="s">
        <v>17</v>
      </c>
      <c r="P4" s="17" t="s">
        <v>18</v>
      </c>
    </row>
    <row r="5" spans="2:16">
      <c r="B5" s="16"/>
      <c r="C5" s="16"/>
      <c r="D5" s="16"/>
      <c r="E5" s="16"/>
      <c r="F5" s="16"/>
      <c r="G5" s="17"/>
      <c r="H5" s="19"/>
      <c r="J5" s="17"/>
      <c r="K5" s="17"/>
      <c r="L5" s="17"/>
      <c r="M5" s="17"/>
      <c r="N5" s="17"/>
      <c r="O5" s="17"/>
      <c r="P5" s="17"/>
    </row>
    <row r="6" spans="2:16">
      <c r="B6" s="5">
        <v>1</v>
      </c>
      <c r="C6" s="20" t="s">
        <v>5</v>
      </c>
      <c r="D6" s="21">
        <v>70</v>
      </c>
      <c r="E6" s="21">
        <v>11</v>
      </c>
      <c r="F6" s="21">
        <v>58</v>
      </c>
      <c r="G6" s="22">
        <f>((D6+E6)*F6)/1000</f>
        <v>4.6980000000000004</v>
      </c>
      <c r="H6" s="23">
        <f>+G6*12*30</f>
        <v>1691.2800000000002</v>
      </c>
      <c r="J6" s="6" t="s">
        <v>19</v>
      </c>
      <c r="K6" s="7"/>
      <c r="L6" s="7">
        <f>+K6+$K$2</f>
        <v>2400</v>
      </c>
      <c r="M6" s="7">
        <f>+L6+$K$2</f>
        <v>4800</v>
      </c>
      <c r="N6" s="7">
        <f>+M6+$K$2</f>
        <v>7200</v>
      </c>
      <c r="O6" s="7">
        <f>+N6+$K$2</f>
        <v>9600</v>
      </c>
      <c r="P6" s="7">
        <f>+O6+$K$2</f>
        <v>12000</v>
      </c>
    </row>
    <row r="7" spans="2:16" ht="27.6">
      <c r="B7" s="5">
        <f>+B6+1</f>
        <v>2</v>
      </c>
      <c r="C7" s="20"/>
      <c r="D7" s="21">
        <v>150</v>
      </c>
      <c r="E7" s="21">
        <v>19</v>
      </c>
      <c r="F7" s="21">
        <v>111</v>
      </c>
      <c r="G7" s="22">
        <f t="shared" ref="G7:G50" si="0">((D7+E7)*F7)/1000</f>
        <v>18.759</v>
      </c>
      <c r="H7" s="23">
        <f t="shared" ref="H7:H50" si="1">+G7*12*30</f>
        <v>6753.24</v>
      </c>
      <c r="J7" s="6" t="s">
        <v>22</v>
      </c>
      <c r="K7" s="7"/>
      <c r="L7" s="7">
        <f>+K7+$M$2</f>
        <v>34560</v>
      </c>
      <c r="M7" s="7">
        <f>+L7+$M$2</f>
        <v>69120</v>
      </c>
      <c r="N7" s="7">
        <f>+M7+$M$2</f>
        <v>103680</v>
      </c>
      <c r="O7" s="7">
        <f>+N7+$M$2</f>
        <v>138240</v>
      </c>
      <c r="P7" s="7">
        <f>+O7+$M$2</f>
        <v>172800</v>
      </c>
    </row>
    <row r="8" spans="2:16" ht="27.6">
      <c r="B8" s="5">
        <f t="shared" ref="B8:B50" si="2">+B7+1</f>
        <v>3</v>
      </c>
      <c r="C8" s="20"/>
      <c r="D8" s="21">
        <v>250</v>
      </c>
      <c r="E8" s="21">
        <v>29</v>
      </c>
      <c r="F8" s="21">
        <v>60</v>
      </c>
      <c r="G8" s="22">
        <f t="shared" si="0"/>
        <v>16.739999999999998</v>
      </c>
      <c r="H8" s="23">
        <f t="shared" si="1"/>
        <v>6026.4</v>
      </c>
      <c r="J8" s="6" t="s">
        <v>23</v>
      </c>
      <c r="K8" s="7"/>
      <c r="L8" s="7">
        <f>+L7*12</f>
        <v>414720</v>
      </c>
      <c r="M8" s="7">
        <f>+M7*12</f>
        <v>829440</v>
      </c>
      <c r="N8" s="7">
        <f>+N7*12</f>
        <v>1244160</v>
      </c>
      <c r="O8" s="7">
        <f>+O7*12</f>
        <v>1658880</v>
      </c>
      <c r="P8" s="7">
        <f>+P7*12</f>
        <v>2073600</v>
      </c>
    </row>
    <row r="9" spans="2:16">
      <c r="B9" s="5">
        <f t="shared" si="2"/>
        <v>4</v>
      </c>
      <c r="C9" s="20"/>
      <c r="D9" s="21">
        <v>400</v>
      </c>
      <c r="E9" s="21">
        <v>40</v>
      </c>
      <c r="F9" s="21">
        <v>1</v>
      </c>
      <c r="G9" s="22">
        <f t="shared" si="0"/>
        <v>0.44</v>
      </c>
      <c r="H9" s="23">
        <f t="shared" si="1"/>
        <v>158.4</v>
      </c>
      <c r="J9" s="6" t="s">
        <v>24</v>
      </c>
      <c r="K9" s="8"/>
      <c r="L9" s="8"/>
      <c r="M9" s="8"/>
      <c r="N9" s="8"/>
      <c r="O9" s="8"/>
      <c r="P9" s="6"/>
    </row>
    <row r="10" spans="2:16" ht="27.6">
      <c r="B10" s="5">
        <f t="shared" si="2"/>
        <v>5</v>
      </c>
      <c r="C10" s="20"/>
      <c r="D10" s="21">
        <v>1000</v>
      </c>
      <c r="E10" s="21">
        <v>100</v>
      </c>
      <c r="F10" s="21">
        <v>1</v>
      </c>
      <c r="G10" s="22">
        <f t="shared" si="0"/>
        <v>1.1000000000000001</v>
      </c>
      <c r="H10" s="23">
        <f t="shared" si="1"/>
        <v>396.00000000000006</v>
      </c>
      <c r="J10" s="6" t="s">
        <v>25</v>
      </c>
      <c r="K10" s="9"/>
      <c r="L10" s="9">
        <f t="shared" ref="L10:P10" si="3">+L8/(1-$K$9)</f>
        <v>414720</v>
      </c>
      <c r="M10" s="9">
        <f t="shared" si="3"/>
        <v>829440</v>
      </c>
      <c r="N10" s="9">
        <f t="shared" si="3"/>
        <v>1244160</v>
      </c>
      <c r="O10" s="9">
        <f t="shared" si="3"/>
        <v>1658880</v>
      </c>
      <c r="P10" s="9">
        <f t="shared" si="3"/>
        <v>2073600</v>
      </c>
    </row>
    <row r="11" spans="2:16" ht="27.6">
      <c r="B11" s="5">
        <f t="shared" si="2"/>
        <v>6</v>
      </c>
      <c r="C11" s="20" t="s">
        <v>6</v>
      </c>
      <c r="D11" s="21">
        <v>70</v>
      </c>
      <c r="E11" s="21">
        <v>11</v>
      </c>
      <c r="F11" s="21">
        <v>242</v>
      </c>
      <c r="G11" s="22">
        <f t="shared" si="0"/>
        <v>19.602</v>
      </c>
      <c r="H11" s="23">
        <f t="shared" si="1"/>
        <v>7056.7199999999993</v>
      </c>
      <c r="J11" s="6" t="s">
        <v>26</v>
      </c>
      <c r="K11" s="10">
        <v>828.66</v>
      </c>
      <c r="L11" s="6"/>
      <c r="M11" s="6"/>
      <c r="N11" s="6"/>
      <c r="O11" s="6"/>
      <c r="P11" s="6"/>
    </row>
    <row r="12" spans="2:16" ht="55.2">
      <c r="B12" s="5">
        <f t="shared" si="2"/>
        <v>7</v>
      </c>
      <c r="C12" s="20"/>
      <c r="D12" s="21">
        <v>150</v>
      </c>
      <c r="E12" s="21">
        <v>19</v>
      </c>
      <c r="F12" s="21">
        <v>121</v>
      </c>
      <c r="G12" s="22">
        <f t="shared" si="0"/>
        <v>20.449000000000002</v>
      </c>
      <c r="H12" s="23">
        <f t="shared" si="1"/>
        <v>7361.6400000000012</v>
      </c>
      <c r="J12" s="11" t="s">
        <v>27</v>
      </c>
      <c r="K12" s="12">
        <f>+K10*$K$11</f>
        <v>0</v>
      </c>
      <c r="L12" s="12">
        <f t="shared" ref="L12:P12" si="4">+L10*$K$11</f>
        <v>343661875.19999999</v>
      </c>
      <c r="M12" s="12">
        <f t="shared" si="4"/>
        <v>687323750.39999998</v>
      </c>
      <c r="N12" s="12">
        <f t="shared" si="4"/>
        <v>1030985625.5999999</v>
      </c>
      <c r="O12" s="12">
        <f t="shared" si="4"/>
        <v>1374647500.8</v>
      </c>
      <c r="P12" s="12">
        <f t="shared" si="4"/>
        <v>1718309376</v>
      </c>
    </row>
    <row r="13" spans="2:16">
      <c r="B13" s="5">
        <f t="shared" si="2"/>
        <v>8</v>
      </c>
      <c r="C13" s="20"/>
      <c r="D13" s="21">
        <v>250</v>
      </c>
      <c r="E13" s="21">
        <v>25</v>
      </c>
      <c r="F13" s="21">
        <v>38</v>
      </c>
      <c r="G13" s="22">
        <f t="shared" si="0"/>
        <v>10.45</v>
      </c>
      <c r="H13" s="23">
        <f t="shared" si="1"/>
        <v>3761.9999999999995</v>
      </c>
    </row>
    <row r="14" spans="2:16">
      <c r="B14" s="5">
        <f t="shared" si="2"/>
        <v>9</v>
      </c>
      <c r="C14" s="20"/>
      <c r="D14" s="21">
        <v>400</v>
      </c>
      <c r="E14" s="21">
        <v>40</v>
      </c>
      <c r="F14" s="21">
        <v>610</v>
      </c>
      <c r="G14" s="22">
        <f t="shared" si="0"/>
        <v>268.39999999999998</v>
      </c>
      <c r="H14" s="23">
        <f t="shared" si="1"/>
        <v>96623.999999999985</v>
      </c>
    </row>
    <row r="15" spans="2:16">
      <c r="B15" s="5">
        <f t="shared" si="2"/>
        <v>10</v>
      </c>
      <c r="C15" s="20"/>
      <c r="D15" s="21">
        <v>1000</v>
      </c>
      <c r="E15" s="21">
        <v>100</v>
      </c>
      <c r="F15" s="21">
        <v>8</v>
      </c>
      <c r="G15" s="22">
        <f t="shared" si="0"/>
        <v>8.8000000000000007</v>
      </c>
      <c r="H15" s="23">
        <f t="shared" si="1"/>
        <v>3168.0000000000005</v>
      </c>
    </row>
    <row r="16" spans="2:16">
      <c r="B16" s="5">
        <f t="shared" si="2"/>
        <v>11</v>
      </c>
      <c r="C16" s="24" t="s">
        <v>7</v>
      </c>
      <c r="D16" s="21">
        <v>3</v>
      </c>
      <c r="E16" s="21">
        <v>0</v>
      </c>
      <c r="F16" s="21">
        <v>101</v>
      </c>
      <c r="G16" s="22">
        <f t="shared" si="0"/>
        <v>0.30299999999999999</v>
      </c>
      <c r="H16" s="23">
        <f t="shared" si="1"/>
        <v>109.08</v>
      </c>
    </row>
    <row r="17" spans="2:8">
      <c r="B17" s="5">
        <f t="shared" si="2"/>
        <v>12</v>
      </c>
      <c r="C17" s="25"/>
      <c r="D17" s="21">
        <v>10</v>
      </c>
      <c r="E17" s="21">
        <v>0</v>
      </c>
      <c r="F17" s="21">
        <v>22</v>
      </c>
      <c r="G17" s="22">
        <f t="shared" si="0"/>
        <v>0.22</v>
      </c>
      <c r="H17" s="23">
        <f t="shared" si="1"/>
        <v>79.2</v>
      </c>
    </row>
    <row r="18" spans="2:8">
      <c r="B18" s="5">
        <f t="shared" si="2"/>
        <v>13</v>
      </c>
      <c r="C18" s="25"/>
      <c r="D18" s="21">
        <v>12</v>
      </c>
      <c r="E18" s="21">
        <v>0</v>
      </c>
      <c r="F18" s="21">
        <v>97</v>
      </c>
      <c r="G18" s="22">
        <f t="shared" si="0"/>
        <v>1.1639999999999999</v>
      </c>
      <c r="H18" s="23">
        <f t="shared" si="1"/>
        <v>419.04</v>
      </c>
    </row>
    <row r="19" spans="2:8">
      <c r="B19" s="5">
        <f t="shared" si="2"/>
        <v>14</v>
      </c>
      <c r="C19" s="25"/>
      <c r="D19" s="21">
        <v>25</v>
      </c>
      <c r="E19" s="21">
        <v>0</v>
      </c>
      <c r="F19" s="21">
        <v>32</v>
      </c>
      <c r="G19" s="22">
        <f t="shared" si="0"/>
        <v>0.8</v>
      </c>
      <c r="H19" s="23">
        <f t="shared" si="1"/>
        <v>288.00000000000006</v>
      </c>
    </row>
    <row r="20" spans="2:8">
      <c r="B20" s="5">
        <f t="shared" si="2"/>
        <v>15</v>
      </c>
      <c r="C20" s="25"/>
      <c r="D20" s="21">
        <v>29</v>
      </c>
      <c r="E20" s="21">
        <v>0</v>
      </c>
      <c r="F20" s="21">
        <v>25</v>
      </c>
      <c r="G20" s="22">
        <f t="shared" si="0"/>
        <v>0.72499999999999998</v>
      </c>
      <c r="H20" s="23">
        <f t="shared" si="1"/>
        <v>261</v>
      </c>
    </row>
    <row r="21" spans="2:8">
      <c r="B21" s="5">
        <f t="shared" si="2"/>
        <v>16</v>
      </c>
      <c r="C21" s="25"/>
      <c r="D21" s="21">
        <v>30</v>
      </c>
      <c r="E21" s="21">
        <v>0</v>
      </c>
      <c r="F21" s="21">
        <v>528</v>
      </c>
      <c r="G21" s="22">
        <f t="shared" si="0"/>
        <v>15.84</v>
      </c>
      <c r="H21" s="23">
        <f t="shared" si="1"/>
        <v>5702.4</v>
      </c>
    </row>
    <row r="22" spans="2:8">
      <c r="B22" s="5">
        <f t="shared" si="2"/>
        <v>17</v>
      </c>
      <c r="C22" s="25"/>
      <c r="D22" s="21">
        <v>32</v>
      </c>
      <c r="E22" s="21">
        <v>0</v>
      </c>
      <c r="F22" s="21">
        <v>50</v>
      </c>
      <c r="G22" s="22">
        <f t="shared" si="0"/>
        <v>1.6</v>
      </c>
      <c r="H22" s="23">
        <f t="shared" si="1"/>
        <v>576.00000000000011</v>
      </c>
    </row>
    <row r="23" spans="2:8">
      <c r="B23" s="5">
        <f t="shared" si="2"/>
        <v>18</v>
      </c>
      <c r="C23" s="25"/>
      <c r="D23" s="21">
        <v>35</v>
      </c>
      <c r="E23" s="21">
        <v>0</v>
      </c>
      <c r="F23" s="21">
        <v>28097</v>
      </c>
      <c r="G23" s="22">
        <f t="shared" si="0"/>
        <v>983.39499999999998</v>
      </c>
      <c r="H23" s="23">
        <f t="shared" si="1"/>
        <v>354022.2</v>
      </c>
    </row>
    <row r="24" spans="2:8">
      <c r="B24" s="5">
        <f t="shared" si="2"/>
        <v>19</v>
      </c>
      <c r="C24" s="25"/>
      <c r="D24" s="21">
        <v>38</v>
      </c>
      <c r="E24" s="21">
        <v>0</v>
      </c>
      <c r="F24" s="21">
        <v>102</v>
      </c>
      <c r="G24" s="22">
        <f t="shared" si="0"/>
        <v>3.8759999999999999</v>
      </c>
      <c r="H24" s="23">
        <f t="shared" si="1"/>
        <v>1395.3600000000001</v>
      </c>
    </row>
    <row r="25" spans="2:8">
      <c r="B25" s="5">
        <f t="shared" si="2"/>
        <v>20</v>
      </c>
      <c r="C25" s="25"/>
      <c r="D25" s="21">
        <v>40</v>
      </c>
      <c r="E25" s="21">
        <v>0</v>
      </c>
      <c r="F25" s="21">
        <v>2486</v>
      </c>
      <c r="G25" s="22">
        <f t="shared" si="0"/>
        <v>99.44</v>
      </c>
      <c r="H25" s="23">
        <f t="shared" si="1"/>
        <v>35798.400000000001</v>
      </c>
    </row>
    <row r="26" spans="2:8">
      <c r="B26" s="5">
        <f t="shared" si="2"/>
        <v>21</v>
      </c>
      <c r="C26" s="25"/>
      <c r="D26" s="21">
        <v>50</v>
      </c>
      <c r="E26" s="21">
        <v>0</v>
      </c>
      <c r="F26" s="21">
        <v>159</v>
      </c>
      <c r="G26" s="22">
        <f t="shared" si="0"/>
        <v>7.95</v>
      </c>
      <c r="H26" s="23">
        <f t="shared" si="1"/>
        <v>2862</v>
      </c>
    </row>
    <row r="27" spans="2:8">
      <c r="B27" s="5">
        <f t="shared" si="2"/>
        <v>22</v>
      </c>
      <c r="C27" s="25"/>
      <c r="D27" s="21">
        <v>53</v>
      </c>
      <c r="E27" s="21">
        <v>0</v>
      </c>
      <c r="F27" s="21">
        <v>26</v>
      </c>
      <c r="G27" s="22">
        <f t="shared" si="0"/>
        <v>1.3779999999999999</v>
      </c>
      <c r="H27" s="23">
        <f t="shared" si="1"/>
        <v>496.07999999999993</v>
      </c>
    </row>
    <row r="28" spans="2:8">
      <c r="B28" s="5">
        <f t="shared" si="2"/>
        <v>23</v>
      </c>
      <c r="C28" s="25"/>
      <c r="D28" s="21">
        <v>54</v>
      </c>
      <c r="E28" s="21">
        <v>0</v>
      </c>
      <c r="F28" s="21">
        <v>1</v>
      </c>
      <c r="G28" s="22">
        <f t="shared" si="0"/>
        <v>5.3999999999999999E-2</v>
      </c>
      <c r="H28" s="23">
        <f t="shared" si="1"/>
        <v>19.440000000000001</v>
      </c>
    </row>
    <row r="29" spans="2:8">
      <c r="B29" s="5">
        <f t="shared" si="2"/>
        <v>24</v>
      </c>
      <c r="C29" s="25"/>
      <c r="D29" s="21">
        <v>57</v>
      </c>
      <c r="E29" s="21">
        <v>0</v>
      </c>
      <c r="F29" s="21">
        <v>8</v>
      </c>
      <c r="G29" s="22">
        <f t="shared" si="0"/>
        <v>0.45600000000000002</v>
      </c>
      <c r="H29" s="23">
        <f t="shared" si="1"/>
        <v>164.16000000000003</v>
      </c>
    </row>
    <row r="30" spans="2:8">
      <c r="B30" s="5">
        <f t="shared" si="2"/>
        <v>25</v>
      </c>
      <c r="C30" s="25"/>
      <c r="D30" s="21">
        <v>60</v>
      </c>
      <c r="E30" s="21">
        <v>0</v>
      </c>
      <c r="F30" s="21">
        <v>12577</v>
      </c>
      <c r="G30" s="22">
        <f t="shared" si="0"/>
        <v>754.62</v>
      </c>
      <c r="H30" s="23">
        <f t="shared" si="1"/>
        <v>271663.2</v>
      </c>
    </row>
    <row r="31" spans="2:8">
      <c r="B31" s="5">
        <f>+B30+1</f>
        <v>26</v>
      </c>
      <c r="C31" s="25"/>
      <c r="D31" s="21">
        <v>70</v>
      </c>
      <c r="E31" s="21">
        <v>0</v>
      </c>
      <c r="F31" s="21">
        <v>1606</v>
      </c>
      <c r="G31" s="22">
        <f t="shared" si="0"/>
        <v>112.42</v>
      </c>
      <c r="H31" s="23">
        <f t="shared" si="1"/>
        <v>40471.199999999997</v>
      </c>
    </row>
    <row r="32" spans="2:8">
      <c r="B32" s="5">
        <v>27</v>
      </c>
      <c r="C32" s="25"/>
      <c r="D32" s="21">
        <v>74</v>
      </c>
      <c r="E32" s="21">
        <v>0</v>
      </c>
      <c r="F32" s="21">
        <v>51</v>
      </c>
      <c r="G32" s="22">
        <f t="shared" si="0"/>
        <v>3.774</v>
      </c>
      <c r="H32" s="23">
        <f t="shared" si="1"/>
        <v>1358.6399999999999</v>
      </c>
    </row>
    <row r="33" spans="2:8">
      <c r="B33" s="5">
        <f>+B31+1</f>
        <v>27</v>
      </c>
      <c r="C33" s="25"/>
      <c r="D33" s="21">
        <v>77</v>
      </c>
      <c r="E33" s="21">
        <v>0</v>
      </c>
      <c r="F33" s="21">
        <v>33</v>
      </c>
      <c r="G33" s="22">
        <f t="shared" si="0"/>
        <v>2.5409999999999999</v>
      </c>
      <c r="H33" s="23">
        <f t="shared" si="1"/>
        <v>914.75999999999988</v>
      </c>
    </row>
    <row r="34" spans="2:8">
      <c r="B34" s="5">
        <f t="shared" si="2"/>
        <v>28</v>
      </c>
      <c r="C34" s="25"/>
      <c r="D34" s="21">
        <v>80</v>
      </c>
      <c r="E34" s="21">
        <v>0</v>
      </c>
      <c r="F34" s="21">
        <v>476</v>
      </c>
      <c r="G34" s="22">
        <f t="shared" si="0"/>
        <v>38.08</v>
      </c>
      <c r="H34" s="23">
        <f t="shared" si="1"/>
        <v>13708.8</v>
      </c>
    </row>
    <row r="35" spans="2:8">
      <c r="B35" s="5">
        <f t="shared" si="2"/>
        <v>29</v>
      </c>
      <c r="C35" s="25"/>
      <c r="D35" s="21">
        <v>90</v>
      </c>
      <c r="E35" s="21">
        <v>0</v>
      </c>
      <c r="F35" s="21">
        <v>8022</v>
      </c>
      <c r="G35" s="22">
        <f t="shared" si="0"/>
        <v>721.98</v>
      </c>
      <c r="H35" s="23">
        <f t="shared" si="1"/>
        <v>259912.80000000002</v>
      </c>
    </row>
    <row r="36" spans="2:8">
      <c r="B36" s="5">
        <f t="shared" si="2"/>
        <v>30</v>
      </c>
      <c r="C36" s="25"/>
      <c r="D36" s="21">
        <v>100</v>
      </c>
      <c r="E36" s="21">
        <v>0</v>
      </c>
      <c r="F36" s="21">
        <v>730</v>
      </c>
      <c r="G36" s="22">
        <f t="shared" si="0"/>
        <v>73</v>
      </c>
      <c r="H36" s="23">
        <f t="shared" si="1"/>
        <v>26280</v>
      </c>
    </row>
    <row r="37" spans="2:8">
      <c r="B37" s="5">
        <f t="shared" si="2"/>
        <v>31</v>
      </c>
      <c r="C37" s="25"/>
      <c r="D37" s="21">
        <v>110</v>
      </c>
      <c r="E37" s="21">
        <v>0</v>
      </c>
      <c r="F37" s="21">
        <v>640</v>
      </c>
      <c r="G37" s="22">
        <f t="shared" si="0"/>
        <v>70.400000000000006</v>
      </c>
      <c r="H37" s="23">
        <f t="shared" si="1"/>
        <v>25344.000000000004</v>
      </c>
    </row>
    <row r="38" spans="2:8">
      <c r="B38" s="5">
        <f t="shared" si="2"/>
        <v>32</v>
      </c>
      <c r="C38" s="25"/>
      <c r="D38" s="21">
        <v>120</v>
      </c>
      <c r="E38" s="21">
        <v>0</v>
      </c>
      <c r="F38" s="21">
        <v>8993</v>
      </c>
      <c r="G38" s="22">
        <f t="shared" si="0"/>
        <v>1079.1600000000001</v>
      </c>
      <c r="H38" s="23">
        <f t="shared" si="1"/>
        <v>388497.60000000003</v>
      </c>
    </row>
    <row r="39" spans="2:8">
      <c r="B39" s="5">
        <f t="shared" si="2"/>
        <v>33</v>
      </c>
      <c r="C39" s="25"/>
      <c r="D39" s="21">
        <v>130</v>
      </c>
      <c r="E39" s="21">
        <v>0</v>
      </c>
      <c r="F39" s="21">
        <v>18</v>
      </c>
      <c r="G39" s="22">
        <f t="shared" si="0"/>
        <v>2.34</v>
      </c>
      <c r="H39" s="23">
        <f t="shared" si="1"/>
        <v>842.4</v>
      </c>
    </row>
    <row r="40" spans="2:8">
      <c r="B40" s="5">
        <f t="shared" si="2"/>
        <v>34</v>
      </c>
      <c r="C40" s="25"/>
      <c r="D40" s="21">
        <v>140</v>
      </c>
      <c r="E40" s="21">
        <v>0</v>
      </c>
      <c r="F40" s="21">
        <v>516</v>
      </c>
      <c r="G40" s="22">
        <f t="shared" si="0"/>
        <v>72.239999999999995</v>
      </c>
      <c r="H40" s="23">
        <f t="shared" si="1"/>
        <v>26006.399999999998</v>
      </c>
    </row>
    <row r="41" spans="2:8">
      <c r="B41" s="5">
        <f t="shared" si="2"/>
        <v>35</v>
      </c>
      <c r="C41" s="25"/>
      <c r="D41" s="21">
        <v>150</v>
      </c>
      <c r="E41" s="21">
        <v>0</v>
      </c>
      <c r="F41" s="21">
        <v>243</v>
      </c>
      <c r="G41" s="22">
        <f t="shared" si="0"/>
        <v>36.450000000000003</v>
      </c>
      <c r="H41" s="23">
        <f t="shared" si="1"/>
        <v>13122.000000000002</v>
      </c>
    </row>
    <row r="42" spans="2:8">
      <c r="B42" s="5">
        <f t="shared" si="2"/>
        <v>36</v>
      </c>
      <c r="C42" s="25"/>
      <c r="D42" s="21">
        <v>160</v>
      </c>
      <c r="E42" s="21">
        <v>0</v>
      </c>
      <c r="F42" s="21">
        <v>1205</v>
      </c>
      <c r="G42" s="22">
        <f t="shared" si="0"/>
        <v>192.8</v>
      </c>
      <c r="H42" s="23">
        <f t="shared" si="1"/>
        <v>69408.000000000015</v>
      </c>
    </row>
    <row r="43" spans="2:8">
      <c r="B43" s="5">
        <f t="shared" si="2"/>
        <v>37</v>
      </c>
      <c r="C43" s="25"/>
      <c r="D43" s="21">
        <v>170</v>
      </c>
      <c r="E43" s="21">
        <v>0</v>
      </c>
      <c r="F43" s="21">
        <v>24</v>
      </c>
      <c r="G43" s="22">
        <f t="shared" si="0"/>
        <v>4.08</v>
      </c>
      <c r="H43" s="23">
        <f t="shared" si="1"/>
        <v>1468.8</v>
      </c>
    </row>
    <row r="44" spans="2:8">
      <c r="B44" s="5">
        <f t="shared" si="2"/>
        <v>38</v>
      </c>
      <c r="C44" s="25"/>
      <c r="D44" s="21">
        <v>180</v>
      </c>
      <c r="E44" s="21">
        <v>0</v>
      </c>
      <c r="F44" s="21">
        <v>12</v>
      </c>
      <c r="G44" s="22">
        <f t="shared" si="0"/>
        <v>2.16</v>
      </c>
      <c r="H44" s="23">
        <f t="shared" si="1"/>
        <v>777.6</v>
      </c>
    </row>
    <row r="45" spans="2:8">
      <c r="B45" s="5">
        <f t="shared" si="2"/>
        <v>39</v>
      </c>
      <c r="C45" s="25"/>
      <c r="D45" s="21">
        <v>200</v>
      </c>
      <c r="E45" s="21">
        <v>0</v>
      </c>
      <c r="F45" s="21">
        <v>19</v>
      </c>
      <c r="G45" s="22">
        <f t="shared" si="0"/>
        <v>3.8</v>
      </c>
      <c r="H45" s="23">
        <f t="shared" si="1"/>
        <v>1367.9999999999998</v>
      </c>
    </row>
    <row r="46" spans="2:8">
      <c r="B46" s="5">
        <f t="shared" si="2"/>
        <v>40</v>
      </c>
      <c r="C46" s="25"/>
      <c r="D46" s="21">
        <v>220</v>
      </c>
      <c r="E46" s="21">
        <v>0</v>
      </c>
      <c r="F46" s="21">
        <v>23</v>
      </c>
      <c r="G46" s="22">
        <f t="shared" si="0"/>
        <v>5.0599999999999996</v>
      </c>
      <c r="H46" s="23">
        <f t="shared" si="1"/>
        <v>1821.6</v>
      </c>
    </row>
    <row r="47" spans="2:8">
      <c r="B47" s="5">
        <f t="shared" si="2"/>
        <v>41</v>
      </c>
      <c r="C47" s="25"/>
      <c r="D47" s="21">
        <v>240</v>
      </c>
      <c r="E47" s="21">
        <v>0</v>
      </c>
      <c r="F47" s="21">
        <v>20</v>
      </c>
      <c r="G47" s="22">
        <f t="shared" si="0"/>
        <v>4.8</v>
      </c>
      <c r="H47" s="23">
        <f t="shared" si="1"/>
        <v>1727.9999999999998</v>
      </c>
    </row>
    <row r="48" spans="2:8">
      <c r="B48" s="5">
        <f t="shared" si="2"/>
        <v>42</v>
      </c>
      <c r="C48" s="25"/>
      <c r="D48" s="21">
        <v>250</v>
      </c>
      <c r="E48" s="21">
        <v>0</v>
      </c>
      <c r="F48" s="21">
        <v>110</v>
      </c>
      <c r="G48" s="22">
        <f t="shared" si="0"/>
        <v>27.5</v>
      </c>
      <c r="H48" s="23">
        <f t="shared" si="1"/>
        <v>9900</v>
      </c>
    </row>
    <row r="49" spans="2:12">
      <c r="B49" s="5">
        <f t="shared" si="2"/>
        <v>43</v>
      </c>
      <c r="C49" s="25"/>
      <c r="D49" s="21">
        <v>460</v>
      </c>
      <c r="E49" s="21">
        <v>0</v>
      </c>
      <c r="F49" s="21">
        <v>40</v>
      </c>
      <c r="G49" s="22">
        <f t="shared" si="0"/>
        <v>18.399999999999999</v>
      </c>
      <c r="H49" s="23">
        <f t="shared" si="1"/>
        <v>6623.9999999999991</v>
      </c>
    </row>
    <row r="50" spans="2:12">
      <c r="B50" s="5">
        <f t="shared" si="2"/>
        <v>44</v>
      </c>
      <c r="C50" s="26"/>
      <c r="D50" s="21">
        <v>500</v>
      </c>
      <c r="E50" s="21">
        <v>0</v>
      </c>
      <c r="F50" s="21">
        <v>818</v>
      </c>
      <c r="G50" s="22">
        <f t="shared" si="0"/>
        <v>409</v>
      </c>
      <c r="H50" s="23">
        <f t="shared" si="1"/>
        <v>147240</v>
      </c>
    </row>
    <row r="51" spans="2:12">
      <c r="B51" s="5"/>
      <c r="C51" s="27" t="s">
        <v>8</v>
      </c>
      <c r="D51" s="27"/>
      <c r="E51" s="27"/>
      <c r="F51" s="28">
        <f>+SUM(F6:F50)</f>
        <v>69160</v>
      </c>
      <c r="G51" s="29">
        <f>+SUM(G6:G50)</f>
        <v>5121.2440000000006</v>
      </c>
      <c r="H51" s="29">
        <f>+SUM(H6:H50)</f>
        <v>1843647.84</v>
      </c>
    </row>
    <row r="53" spans="2:12">
      <c r="I53" s="13"/>
      <c r="J53" s="14" t="s">
        <v>35</v>
      </c>
      <c r="K53" s="14" t="s">
        <v>36</v>
      </c>
      <c r="L53" s="14" t="s">
        <v>37</v>
      </c>
    </row>
    <row r="54" spans="2:12">
      <c r="J54" s="6" t="s">
        <v>28</v>
      </c>
      <c r="K54" s="10">
        <v>459.64</v>
      </c>
      <c r="L54" s="15">
        <f>+K54/$K$60</f>
        <v>0.55467863780078674</v>
      </c>
    </row>
    <row r="55" spans="2:12">
      <c r="J55" s="6" t="s">
        <v>29</v>
      </c>
      <c r="K55" s="10">
        <v>139.18</v>
      </c>
      <c r="L55" s="15">
        <f t="shared" ref="L55:L59" si="5">+K55/$K$60</f>
        <v>0.1679579079477711</v>
      </c>
    </row>
    <row r="56" spans="2:12">
      <c r="J56" s="6" t="s">
        <v>30</v>
      </c>
      <c r="K56" s="10">
        <v>47.96</v>
      </c>
      <c r="L56" s="15">
        <f t="shared" si="5"/>
        <v>5.7876571814737043E-2</v>
      </c>
    </row>
    <row r="57" spans="2:12">
      <c r="J57" s="6" t="s">
        <v>31</v>
      </c>
      <c r="K57" s="10">
        <v>31.95</v>
      </c>
      <c r="L57" s="15">
        <f t="shared" si="5"/>
        <v>3.8556223300267894E-2</v>
      </c>
    </row>
    <row r="58" spans="2:12">
      <c r="J58" s="6" t="s">
        <v>32</v>
      </c>
      <c r="K58" s="10">
        <v>99.7</v>
      </c>
      <c r="L58" s="15">
        <f t="shared" si="5"/>
        <v>0.12031472497767479</v>
      </c>
    </row>
    <row r="59" spans="2:12">
      <c r="J59" s="6" t="s">
        <v>33</v>
      </c>
      <c r="K59" s="10">
        <v>50.23</v>
      </c>
      <c r="L59" s="15">
        <f t="shared" si="5"/>
        <v>6.0615934158762326E-2</v>
      </c>
    </row>
    <row r="60" spans="2:12">
      <c r="J60" s="11" t="s">
        <v>34</v>
      </c>
      <c r="K60" s="10">
        <f>+SUM(K54:K59)</f>
        <v>828.66000000000008</v>
      </c>
      <c r="L60" s="6"/>
    </row>
    <row r="65" spans="5:6">
      <c r="E65" s="2">
        <v>66085</v>
      </c>
      <c r="F65" s="2">
        <v>68246</v>
      </c>
    </row>
  </sheetData>
  <mergeCells count="18">
    <mergeCell ref="B4:B5"/>
    <mergeCell ref="C4:C5"/>
    <mergeCell ref="D4:D5"/>
    <mergeCell ref="E4:E5"/>
    <mergeCell ref="F4:F5"/>
    <mergeCell ref="C6:C10"/>
    <mergeCell ref="C11:C15"/>
    <mergeCell ref="C16:C50"/>
    <mergeCell ref="C51:E51"/>
    <mergeCell ref="P4:P5"/>
    <mergeCell ref="K4:K5"/>
    <mergeCell ref="L4:L5"/>
    <mergeCell ref="M4:M5"/>
    <mergeCell ref="N4:N5"/>
    <mergeCell ref="O4:O5"/>
    <mergeCell ref="J4:J5"/>
    <mergeCell ref="G4:G5"/>
    <mergeCell ref="H4:H5"/>
  </mergeCells>
  <phoneticPr fontId="2" type="noConversion"/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Proyección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Oquendo Villacrez</dc:creator>
  <cp:lastModifiedBy>HRC</cp:lastModifiedBy>
  <dcterms:created xsi:type="dcterms:W3CDTF">2024-07-04T15:40:36Z</dcterms:created>
  <dcterms:modified xsi:type="dcterms:W3CDTF">2024-10-24T16:48:34Z</dcterms:modified>
</cp:coreProperties>
</file>